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010" yWindow="360" windowWidth="9525" windowHeight="8010"/>
  </bookViews>
  <sheets>
    <sheet name="Karat estimator" sheetId="4" r:id="rId1"/>
  </sheets>
  <calcPr calcId="145621"/>
</workbook>
</file>

<file path=xl/calcChain.xml><?xml version="1.0" encoding="utf-8"?>
<calcChain xmlns="http://schemas.openxmlformats.org/spreadsheetml/2006/main">
  <c r="D5" i="4" l="1"/>
  <c r="E13" i="4" l="1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B16" i="4" l="1"/>
  <c r="E14" i="4"/>
  <c r="B19" i="4" s="1"/>
  <c r="B20" i="4" s="1"/>
  <c r="D14" i="4"/>
  <c r="B17" i="4" l="1"/>
  <c r="B18" i="4" s="1"/>
  <c r="A21" i="4"/>
</calcChain>
</file>

<file path=xl/sharedStrings.xml><?xml version="1.0" encoding="utf-8"?>
<sst xmlns="http://schemas.openxmlformats.org/spreadsheetml/2006/main" count="34" uniqueCount="23">
  <si>
    <t>Weight</t>
  </si>
  <si>
    <t>Troy ounces</t>
  </si>
  <si>
    <t>Pounds</t>
  </si>
  <si>
    <t>Estimated Pure Gold Content Karat Material Only:</t>
  </si>
  <si>
    <t>Net Received Weight (Troy Ounces)</t>
  </si>
  <si>
    <t>Estimated Purity Karat Material Only (Percent)</t>
  </si>
  <si>
    <t>Estimated Purity Karat Material Only (Karat)</t>
  </si>
  <si>
    <t>Settlement</t>
  </si>
  <si>
    <t>Total net weight of shipment</t>
  </si>
  <si>
    <t>Total estimated intrinsic market value before accountability and assay fees.</t>
  </si>
  <si>
    <t>Estimated Settlement Results</t>
  </si>
  <si>
    <t>Karat Type</t>
  </si>
  <si>
    <t>Bench Files</t>
  </si>
  <si>
    <t>Pennyweight</t>
  </si>
  <si>
    <t>Grams</t>
  </si>
  <si>
    <t>Estimated Intrinsic gold value</t>
  </si>
  <si>
    <t>See results in blue areas</t>
  </si>
  <si>
    <t>Left click drop down menus in red areas</t>
  </si>
  <si>
    <t>Enter values in yellow areas</t>
  </si>
  <si>
    <t>Units of Weight (ozt,dwt,g,lbs )</t>
  </si>
  <si>
    <t>(Important)</t>
  </si>
  <si>
    <r>
      <t xml:space="preserve">Karat Settlement Estimator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Morgan Mill Metals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 Morgan Mill Rd. Johnston RI, 02919                                                                                                                                                                                                                                                                                                                                                                               401-270-9944                                                                                                                                                                                                                                                                                                                                                                                                                   (Please print using print screen and use as packing list)</t>
    </r>
  </si>
  <si>
    <t xml:space="preserve">Gold Value / Troy Ounce (London PM Fix)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</si>
</sst>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u/>
      <sz val="14"/>
      <color rgb="FFFFFF00"/>
      <name val="Calibri"/>
      <family val="2"/>
      <scheme val="minor"/>
    </font>
    <font>
      <b/>
      <i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right" wrapText="1"/>
    </xf>
    <xf numFmtId="166" fontId="1" fillId="4" borderId="5" xfId="1" applyNumberFormat="1" applyFont="1" applyFill="1" applyBorder="1" applyAlignment="1" applyProtection="1">
      <alignment horizontal="center"/>
      <protection hidden="1"/>
    </xf>
    <xf numFmtId="166" fontId="1" fillId="4" borderId="4" xfId="1" applyNumberFormat="1" applyFont="1" applyFill="1" applyBorder="1" applyAlignment="1" applyProtection="1">
      <alignment horizontal="center"/>
      <protection hidden="1"/>
    </xf>
    <xf numFmtId="166" fontId="1" fillId="4" borderId="3" xfId="1" applyNumberFormat="1" applyFont="1" applyFill="1" applyBorder="1" applyAlignment="1" applyProtection="1">
      <alignment horizontal="center"/>
      <protection hidden="1"/>
    </xf>
    <xf numFmtId="0" fontId="13" fillId="6" borderId="2" xfId="0" applyFont="1" applyFill="1" applyBorder="1" applyAlignment="1" applyProtection="1">
      <alignment horizontal="center" vertical="top"/>
      <protection hidden="1"/>
    </xf>
    <xf numFmtId="0" fontId="10" fillId="6" borderId="2" xfId="0" applyFont="1" applyFill="1" applyBorder="1" applyAlignment="1" applyProtection="1">
      <alignment vertical="top"/>
      <protection hidden="1"/>
    </xf>
    <xf numFmtId="0" fontId="1" fillId="3" borderId="0" xfId="0" applyFont="1" applyFill="1" applyBorder="1" applyAlignment="1" applyProtection="1">
      <alignment horizontal="center" wrapText="1"/>
      <protection hidden="1"/>
    </xf>
    <xf numFmtId="0" fontId="0" fillId="3" borderId="0" xfId="0" applyFill="1" applyAlignment="1" applyProtection="1">
      <alignment horizontal="center" wrapText="1"/>
      <protection hidden="1"/>
    </xf>
    <xf numFmtId="0" fontId="9" fillId="6" borderId="2" xfId="0" applyFont="1" applyFill="1" applyBorder="1" applyAlignment="1" applyProtection="1">
      <alignment vertical="top"/>
      <protection hidden="1"/>
    </xf>
    <xf numFmtId="0" fontId="11" fillId="6" borderId="0" xfId="0" applyFont="1" applyFill="1" applyBorder="1" applyAlignment="1" applyProtection="1">
      <alignment vertical="top"/>
      <protection hidden="1"/>
    </xf>
    <xf numFmtId="164" fontId="12" fillId="2" borderId="4" xfId="0" applyNumberFormat="1" applyFont="1" applyFill="1" applyBorder="1" applyAlignment="1" applyProtection="1">
      <alignment horizontal="center"/>
      <protection locked="0" hidden="1"/>
    </xf>
    <xf numFmtId="0" fontId="0" fillId="3" borderId="0" xfId="0" applyFill="1" applyAlignment="1" applyProtection="1">
      <alignment horizontal="center"/>
      <protection hidden="1"/>
    </xf>
    <xf numFmtId="0" fontId="7" fillId="8" borderId="4" xfId="0" applyFont="1" applyFill="1" applyBorder="1" applyAlignment="1" applyProtection="1">
      <alignment horizontal="center" wrapText="1"/>
      <protection hidden="1"/>
    </xf>
    <xf numFmtId="0" fontId="7" fillId="8" borderId="4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" fillId="7" borderId="4" xfId="0" applyFont="1" applyFill="1" applyBorder="1" applyAlignment="1" applyProtection="1">
      <alignment horizontal="center" vertical="center"/>
      <protection locked="0" hidden="1"/>
    </xf>
    <xf numFmtId="0" fontId="1" fillId="3" borderId="5" xfId="0" applyFont="1" applyFill="1" applyBorder="1" applyAlignment="1" applyProtection="1">
      <alignment horizontal="center" wrapText="1"/>
      <protection hidden="1"/>
    </xf>
    <xf numFmtId="0" fontId="1" fillId="7" borderId="5" xfId="0" applyFont="1" applyFill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 applyProtection="1">
      <alignment horizontal="center"/>
      <protection locked="0" hidden="1"/>
    </xf>
    <xf numFmtId="7" fontId="0" fillId="3" borderId="0" xfId="0" applyNumberForma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right" wrapText="1"/>
      <protection hidden="1"/>
    </xf>
    <xf numFmtId="4" fontId="1" fillId="4" borderId="0" xfId="0" applyNumberFormat="1" applyFont="1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/>
      <protection locked="0" hidden="1"/>
    </xf>
    <xf numFmtId="10" fontId="0" fillId="3" borderId="0" xfId="0" applyNumberFormat="1" applyFill="1" applyBorder="1" applyAlignment="1" applyProtection="1">
      <alignment horizontal="center"/>
      <protection hidden="1"/>
    </xf>
    <xf numFmtId="10" fontId="1" fillId="4" borderId="0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2" fontId="1" fillId="4" borderId="0" xfId="0" applyNumberFormat="1" applyFont="1" applyFill="1" applyBorder="1" applyAlignment="1" applyProtection="1">
      <alignment horizontal="center"/>
      <protection hidden="1"/>
    </xf>
    <xf numFmtId="165" fontId="1" fillId="4" borderId="0" xfId="0" applyNumberFormat="1" applyFont="1" applyFill="1" applyBorder="1" applyAlignment="1" applyProtection="1">
      <alignment horizontal="center"/>
      <protection hidden="1"/>
    </xf>
    <xf numFmtId="164" fontId="4" fillId="4" borderId="0" xfId="0" applyNumberFormat="1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 wrapText="1"/>
      <protection hidden="1"/>
    </xf>
    <xf numFmtId="0" fontId="3" fillId="3" borderId="4" xfId="0" applyFont="1" applyFill="1" applyBorder="1" applyAlignment="1" applyProtection="1">
      <alignment horizontal="center" wrapText="1"/>
      <protection hidden="1"/>
    </xf>
    <xf numFmtId="0" fontId="8" fillId="3" borderId="8" xfId="0" applyFont="1" applyFill="1" applyBorder="1" applyAlignment="1" applyProtection="1">
      <alignment horizontal="right" wrapText="1"/>
      <protection hidden="1"/>
    </xf>
    <xf numFmtId="0" fontId="3" fillId="3" borderId="0" xfId="0" applyFont="1" applyFill="1" applyAlignment="1" applyProtection="1">
      <alignment horizontal="center" wrapText="1"/>
      <protection hidden="1"/>
    </xf>
    <xf numFmtId="0" fontId="10" fillId="9" borderId="9" xfId="0" applyFont="1" applyFill="1" applyBorder="1" applyAlignment="1" applyProtection="1">
      <alignment horizontal="left" wrapText="1"/>
      <protection hidden="1"/>
    </xf>
    <xf numFmtId="0" fontId="10" fillId="9" borderId="10" xfId="0" applyFont="1" applyFill="1" applyBorder="1" applyAlignment="1" applyProtection="1">
      <alignment horizontal="left" wrapText="1"/>
      <protection hidden="1"/>
    </xf>
    <xf numFmtId="0" fontId="10" fillId="9" borderId="11" xfId="0" applyFont="1" applyFill="1" applyBorder="1" applyAlignment="1" applyProtection="1">
      <alignment horizontal="left" wrapText="1"/>
      <protection hidden="1"/>
    </xf>
    <xf numFmtId="0" fontId="3" fillId="5" borderId="0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C3" sqref="C3"/>
    </sheetView>
  </sheetViews>
  <sheetFormatPr defaultRowHeight="15" x14ac:dyDescent="0.25"/>
  <cols>
    <col min="1" max="1" width="47.7109375" style="2" customWidth="1"/>
    <col min="2" max="4" width="47.7109375" style="1" customWidth="1"/>
    <col min="5" max="5" width="13.140625" style="1" customWidth="1"/>
    <col min="6" max="6" width="17.28515625" customWidth="1"/>
    <col min="10" max="10" width="18.42578125" customWidth="1"/>
  </cols>
  <sheetData>
    <row r="1" spans="1:16" ht="87.75" customHeight="1" x14ac:dyDescent="0.35">
      <c r="A1" s="44" t="s">
        <v>21</v>
      </c>
      <c r="B1" s="45"/>
      <c r="C1" s="45"/>
      <c r="D1" s="45"/>
      <c r="E1" s="51"/>
      <c r="F1" s="51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4" customFormat="1" ht="24" customHeight="1" x14ac:dyDescent="0.25">
      <c r="A2" s="18" t="s">
        <v>20</v>
      </c>
      <c r="B2" s="19" t="s">
        <v>18</v>
      </c>
      <c r="C2" s="20" t="s">
        <v>22</v>
      </c>
      <c r="D2" s="21"/>
      <c r="E2" s="51"/>
      <c r="F2" s="51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4" customHeight="1" x14ac:dyDescent="0.25">
      <c r="A3" s="22" t="s">
        <v>17</v>
      </c>
      <c r="B3" s="23" t="s">
        <v>16</v>
      </c>
      <c r="C3" s="24">
        <v>1150</v>
      </c>
      <c r="D3" s="25"/>
      <c r="E3" s="8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0.100000000000001" customHeight="1" x14ac:dyDescent="0.3">
      <c r="A4" s="26" t="s">
        <v>11</v>
      </c>
      <c r="B4" s="27" t="s">
        <v>0</v>
      </c>
      <c r="C4" s="26" t="s">
        <v>19</v>
      </c>
      <c r="D4" s="26" t="s">
        <v>15</v>
      </c>
      <c r="E4" s="9"/>
      <c r="F4" s="10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0.100000000000001" customHeight="1" x14ac:dyDescent="0.25">
      <c r="A5" s="28">
        <v>8</v>
      </c>
      <c r="B5" s="29">
        <v>0</v>
      </c>
      <c r="C5" s="30" t="s">
        <v>1</v>
      </c>
      <c r="D5" s="16">
        <f>IF(B5&lt;0,"Try again, too low",IF(C5="Troy ounces",0.96*B5*C$3*A5/24,IF(C5="Pennyweight",0.96*B5*C$3*A5/(24*20),IF(C5="Grams",0.96*B5*C$3*A5/(24*31.1033),0.96*B5*C$3*A5/(24/14.5833)))))</f>
        <v>0</v>
      </c>
      <c r="E5" s="11">
        <f>IF(C5="Troy ounces",B5,IF(C5="Pennyweight",B5/20,IF(C5="Grams",B5/31.1033,B5*14.5833)))</f>
        <v>0</v>
      </c>
      <c r="F5" s="12" t="s">
        <v>1</v>
      </c>
      <c r="G5" s="3"/>
      <c r="H5" s="6"/>
      <c r="I5" s="6"/>
      <c r="J5" s="6"/>
      <c r="K5" s="6"/>
      <c r="L5" s="6"/>
      <c r="M5" s="6"/>
      <c r="N5" s="6"/>
      <c r="O5" s="6"/>
      <c r="P5" s="6"/>
    </row>
    <row r="6" spans="1:16" ht="20.100000000000001" customHeight="1" x14ac:dyDescent="0.25">
      <c r="A6" s="31">
        <v>10</v>
      </c>
      <c r="B6" s="29">
        <v>0</v>
      </c>
      <c r="C6" s="32" t="s">
        <v>1</v>
      </c>
      <c r="D6" s="15">
        <f t="shared" ref="D6:D12" si="0">IF(B6&lt;0,"Try again, too low",IF(C6="Troy ounces",0.96*B6*C$3*A6/24,IF(C6="Pennyweight",0.96*B6*C$3*A6/(24*20),IF(C6="Grams",0.96*B6*C$3*A6/(24*31.1033),0.96*B6*C$3*A6/(24/14.5833)))))</f>
        <v>0</v>
      </c>
      <c r="E6" s="11">
        <f t="shared" ref="E6:E13" si="1">IF(C6="Troy ounces",B6,IF(C6="Pennyweight",B6/20,IF(C6="Grams",B6/31.1033,B6*14.5833)))</f>
        <v>0</v>
      </c>
      <c r="F6" s="12" t="s">
        <v>13</v>
      </c>
      <c r="G6" s="3"/>
      <c r="H6" s="6"/>
      <c r="I6" s="6"/>
      <c r="J6" s="6"/>
      <c r="K6" s="6"/>
      <c r="L6" s="6"/>
      <c r="M6" s="6"/>
      <c r="N6" s="6"/>
      <c r="O6" s="6"/>
      <c r="P6" s="6"/>
    </row>
    <row r="7" spans="1:16" ht="20.100000000000001" customHeight="1" x14ac:dyDescent="0.25">
      <c r="A7" s="31">
        <v>12</v>
      </c>
      <c r="B7" s="29">
        <v>0</v>
      </c>
      <c r="C7" s="32" t="s">
        <v>1</v>
      </c>
      <c r="D7" s="15">
        <f t="shared" si="0"/>
        <v>0</v>
      </c>
      <c r="E7" s="11">
        <f t="shared" si="1"/>
        <v>0</v>
      </c>
      <c r="F7" s="12" t="s">
        <v>14</v>
      </c>
      <c r="G7" s="3"/>
      <c r="H7" s="6"/>
      <c r="I7" s="6"/>
      <c r="J7" s="6"/>
      <c r="K7" s="6"/>
      <c r="L7" s="6"/>
      <c r="M7" s="6"/>
      <c r="N7" s="6"/>
      <c r="O7" s="6"/>
      <c r="P7" s="6"/>
    </row>
    <row r="8" spans="1:16" ht="20.100000000000001" customHeight="1" x14ac:dyDescent="0.25">
      <c r="A8" s="31">
        <v>14</v>
      </c>
      <c r="B8" s="29">
        <v>0</v>
      </c>
      <c r="C8" s="32" t="s">
        <v>1</v>
      </c>
      <c r="D8" s="15">
        <f t="shared" si="0"/>
        <v>0</v>
      </c>
      <c r="E8" s="11">
        <f t="shared" si="1"/>
        <v>0</v>
      </c>
      <c r="F8" s="12" t="s">
        <v>2</v>
      </c>
      <c r="G8" s="3"/>
      <c r="H8" s="6"/>
      <c r="I8" s="6"/>
      <c r="J8" s="6"/>
      <c r="K8" s="6"/>
      <c r="L8" s="6"/>
      <c r="M8" s="6"/>
      <c r="N8" s="6"/>
      <c r="O8" s="6"/>
      <c r="P8" s="6"/>
    </row>
    <row r="9" spans="1:16" ht="20.100000000000001" customHeight="1" x14ac:dyDescent="0.25">
      <c r="A9" s="31">
        <v>16</v>
      </c>
      <c r="B9" s="29">
        <v>0</v>
      </c>
      <c r="C9" s="32" t="s">
        <v>1</v>
      </c>
      <c r="D9" s="15">
        <f t="shared" si="0"/>
        <v>0</v>
      </c>
      <c r="E9" s="11">
        <f t="shared" si="1"/>
        <v>0</v>
      </c>
      <c r="F9" s="12"/>
      <c r="G9" s="3"/>
      <c r="H9" s="6"/>
      <c r="I9" s="6"/>
      <c r="J9" s="6"/>
      <c r="K9" s="6"/>
      <c r="L9" s="6"/>
      <c r="M9" s="6"/>
      <c r="N9" s="6"/>
      <c r="O9" s="6"/>
      <c r="P9" s="6"/>
    </row>
    <row r="10" spans="1:16" ht="20.100000000000001" customHeight="1" x14ac:dyDescent="0.25">
      <c r="A10" s="31">
        <v>18</v>
      </c>
      <c r="B10" s="29">
        <v>0</v>
      </c>
      <c r="C10" s="32" t="s">
        <v>1</v>
      </c>
      <c r="D10" s="15">
        <f t="shared" si="0"/>
        <v>0</v>
      </c>
      <c r="E10" s="11">
        <f t="shared" si="1"/>
        <v>0</v>
      </c>
      <c r="F10" s="12"/>
      <c r="G10" s="3"/>
      <c r="H10" s="6"/>
      <c r="I10" s="6"/>
      <c r="J10" s="6"/>
      <c r="K10" s="6"/>
      <c r="L10" s="6"/>
      <c r="M10" s="6"/>
      <c r="N10" s="6"/>
      <c r="O10" s="6"/>
      <c r="P10" s="6"/>
    </row>
    <row r="11" spans="1:16" ht="20.100000000000001" customHeight="1" x14ac:dyDescent="0.25">
      <c r="A11" s="31">
        <v>22.5</v>
      </c>
      <c r="B11" s="29">
        <v>0</v>
      </c>
      <c r="C11" s="32" t="s">
        <v>1</v>
      </c>
      <c r="D11" s="15">
        <f t="shared" si="0"/>
        <v>0</v>
      </c>
      <c r="E11" s="11">
        <f t="shared" si="1"/>
        <v>0</v>
      </c>
      <c r="F11" s="12"/>
      <c r="G11" s="3"/>
      <c r="H11" s="6"/>
      <c r="I11" s="6"/>
      <c r="J11" s="6"/>
      <c r="K11" s="6"/>
      <c r="L11" s="6"/>
      <c r="M11" s="6"/>
      <c r="N11" s="6"/>
      <c r="O11" s="6"/>
      <c r="P11" s="6"/>
    </row>
    <row r="12" spans="1:16" ht="20.100000000000001" customHeight="1" x14ac:dyDescent="0.25">
      <c r="A12" s="31">
        <v>24</v>
      </c>
      <c r="B12" s="29">
        <v>0</v>
      </c>
      <c r="C12" s="32" t="s">
        <v>1</v>
      </c>
      <c r="D12" s="15">
        <f t="shared" si="0"/>
        <v>0</v>
      </c>
      <c r="E12" s="11">
        <f t="shared" si="1"/>
        <v>0</v>
      </c>
      <c r="F12" s="12"/>
      <c r="G12" s="3"/>
      <c r="H12" s="6"/>
      <c r="I12" s="6"/>
      <c r="J12" s="6"/>
      <c r="K12" s="6"/>
      <c r="L12" s="6"/>
      <c r="M12" s="6"/>
      <c r="N12" s="6"/>
      <c r="O12" s="6"/>
      <c r="P12" s="6"/>
    </row>
    <row r="13" spans="1:16" ht="20.100000000000001" customHeight="1" x14ac:dyDescent="0.25">
      <c r="A13" s="28" t="s">
        <v>12</v>
      </c>
      <c r="B13" s="33">
        <v>0</v>
      </c>
      <c r="C13" s="30" t="s">
        <v>1</v>
      </c>
      <c r="D13" s="16">
        <f>IF(B13&lt;0,"Try again, too low",IF(C13="Troy ounces",0.96*B13*C$3*0.25,IF(C13="Pennyweight",0.96*B13*C$3*(0.25/20),IF(C13="Grams",0.96*B13*C$3*(0.25/31.1033),0.96*B13*C$3*(0.25*14.5833)))))</f>
        <v>0</v>
      </c>
      <c r="E13" s="11">
        <f t="shared" si="1"/>
        <v>0</v>
      </c>
      <c r="F13" s="12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0.100000000000001" customHeight="1" thickBot="1" x14ac:dyDescent="0.35">
      <c r="A14" s="46" t="s">
        <v>9</v>
      </c>
      <c r="B14" s="46"/>
      <c r="C14" s="46"/>
      <c r="D14" s="17">
        <f>SUM(D5:D13)</f>
        <v>0</v>
      </c>
      <c r="E14" s="11">
        <f>SUM(E5:E13)</f>
        <v>0</v>
      </c>
      <c r="F14" s="13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21" customHeight="1" x14ac:dyDescent="0.35">
      <c r="A15" s="47" t="s">
        <v>10</v>
      </c>
      <c r="B15" s="47"/>
      <c r="C15" s="26" t="s">
        <v>19</v>
      </c>
      <c r="D15" s="34"/>
      <c r="E15" s="9"/>
      <c r="F15" s="10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1" customHeight="1" x14ac:dyDescent="0.25">
      <c r="A16" s="35" t="s">
        <v>3</v>
      </c>
      <c r="B16" s="36">
        <f>IF(C16= "Troy ounces",SUM(D5:D13)/C3,IF(C16="Pennyweight",SUM(D5:D13)*20/C3,IF(C16="Grams",SUM(D5:D13)*31.1033/C3,SUM(D5:D13)/14.5833/C3)))</f>
        <v>0</v>
      </c>
      <c r="C16" s="37" t="s">
        <v>1</v>
      </c>
      <c r="D16" s="38"/>
      <c r="E16" s="6"/>
      <c r="F16" s="10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21" customHeight="1" x14ac:dyDescent="0.25">
      <c r="A17" s="35" t="s">
        <v>5</v>
      </c>
      <c r="B17" s="39">
        <f>IF(B16&lt;=0,0,IF(C16="Troy ounces",B16/E14,IF(C16="Pennyweight",B16/20/E14,IF(C16="Grams",B16/31.1033/E14,B16*14.5833/E14))))</f>
        <v>0</v>
      </c>
      <c r="C17" s="40"/>
      <c r="D17" s="38"/>
      <c r="E17" s="6"/>
      <c r="F17" s="10"/>
      <c r="G17" s="6"/>
      <c r="H17" s="10"/>
      <c r="I17" s="10"/>
      <c r="J17" s="6"/>
      <c r="K17" s="6"/>
      <c r="L17" s="6"/>
      <c r="M17" s="6"/>
      <c r="N17" s="6"/>
      <c r="O17" s="6"/>
      <c r="P17" s="6"/>
    </row>
    <row r="18" spans="1:16" ht="21" customHeight="1" x14ac:dyDescent="0.25">
      <c r="A18" s="35" t="s">
        <v>6</v>
      </c>
      <c r="B18" s="41">
        <f>B17*24</f>
        <v>0</v>
      </c>
      <c r="C18" s="40"/>
      <c r="D18" s="38"/>
      <c r="E18" s="6"/>
      <c r="F18" s="10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21" customHeight="1" x14ac:dyDescent="0.25">
      <c r="A19" s="35" t="s">
        <v>8</v>
      </c>
      <c r="B19" s="42">
        <f>E14</f>
        <v>0</v>
      </c>
      <c r="C19" s="40"/>
      <c r="D19" s="3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1" customHeight="1" thickBot="1" x14ac:dyDescent="0.3">
      <c r="A20" s="35" t="s">
        <v>7</v>
      </c>
      <c r="B20" s="43">
        <f>IF(B19&lt;=0,0,IF(B19&lt;10,0.98*SUM(D5:D13)-100,IF(B19&lt;16,0.98*SUM(D5:D13)-75,IF(B19&lt;45,0.98*SUM(D5:D13)-50,IF(B19&gt;=45,0.985*SUM(D5:D13)-50)))))</f>
        <v>0</v>
      </c>
      <c r="C20" s="40"/>
      <c r="D20" s="3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1" customHeight="1" thickBot="1" x14ac:dyDescent="0.35">
      <c r="A21" s="48" t="str">
        <f>IF(B19&lt;10,"Your current terms are: 98% accountability with an assay fee of $100.  Increasing the net weight of your shipment to 10 troy ounces will lower your assay fee to $75.",IF(B19&lt;16,"Your current terms are: 98% accountability with an assay fee of $75.  Increasing the net weight of your shipment to 16 troy ounces will lower your assay fee to $50.",IF(B19&lt;50,"Your current terms are: 98% accountability with an assay fee of $50.  Increasing the net weight of your shipment to 50 troy ounces will improve your terms to 98.5% accountability.","Your current terms are: 98.5% accountability with an assay fee of $50 and are preffered customer terms.")))</f>
        <v>Your current terms are: 98% accountability with an assay fee of $100.  Increasing the net weight of your shipment to 10 troy ounces will lower your assay fee to $75.</v>
      </c>
      <c r="B21" s="49"/>
      <c r="C21" s="49"/>
      <c r="D21" s="50"/>
      <c r="E21" s="1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H22" s="5"/>
    </row>
  </sheetData>
  <sheetProtection password="D5FB" sheet="1" objects="1" scenarios="1" selectLockedCells="1"/>
  <mergeCells count="5">
    <mergeCell ref="A1:D1"/>
    <mergeCell ref="A14:C14"/>
    <mergeCell ref="A15:B15"/>
    <mergeCell ref="A21:D21"/>
    <mergeCell ref="E1:F2"/>
  </mergeCells>
  <dataValidations count="1">
    <dataValidation type="list" allowBlank="1" showInputMessage="1" showErrorMessage="1" sqref="C5:C13 C16">
      <formula1>$F$5:$F$8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Karat estimator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2015-03-16T21:14:32Z</dcterms:modified>
</cp:coreProperties>
</file>